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27cb4b6fb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eet scenario" sheetId="1" r:id="Rce2efcae88c943d9"/>
    <x:sheet xmlns:r="http://schemas.openxmlformats.org/officeDocument/2006/relationships" name="Household finance" sheetId="2" r:id="R4d3783765d1647ce"/>
    <x:sheet xmlns:r="http://schemas.openxmlformats.org/officeDocument/2006/relationships" name="Reference data" sheetId="3" r:id="R898861705d8a41c4"/>
    <x:sheet xmlns:r="http://schemas.openxmlformats.org/officeDocument/2006/relationships" name="Sources" sheetId="4" r:id="R18ace6b94eef4a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0.00"/>
    <x:numFmt numFmtId="201" formatCode="#,##0"/>
    <x:numFmt numFmtId="202" formatCode="0.0%"/>
    <x:numFmt numFmtId="203" formatCode="0.0"/>
    <x:numFmt numFmtId="204" formatCode="0.0000"/>
    <x:numFmt numFmtId="205" formatCode="_(&quot;$&quot;_* #,##0.00_);_(&quot;$&quot;_* (#,##0.00);_(* &quot;-&quot;_);_(@_)"/>
    <x:numFmt numFmtId="206" formatCode="0"/>
    <x:numFmt numFmtId="207" formatCode="0%"/>
    <x:numFmt numFmtId="208" formatCode="0.00&quot;x&quot;"/>
  </x:numFmts>
  <x:fonts count="6">
    <x:font>
      <x:sz val="11"/>
      <x:name val="Carlito"/>
    </x:font>
    <x:font>
      <x:sz val="11"/>
      <x:color rgb="FF202624"/>
      <x:name val="Arial"/>
    </x:font>
    <x:font>
      <x:b/>
      <x:sz val="15"/>
      <x:color rgb="FF213C31"/>
      <x:name val="Arial"/>
    </x:font>
    <x:font>
      <x:i/>
      <x:sz val="11"/>
      <x:color rgb="FF202624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13C31"/>
      </x:patternFill>
    </x:fill>
    <x:fill>
      <x:patternFill patternType="solid">
        <x:fgColor rgb="FFFFF4CA"/>
      </x:patternFill>
    </x:fill>
  </x:fills>
  <x:borders count="2">
    <x:border/>
    <x:border>
      <x:bottom style="thin">
        <x:color rgb="FF213C31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0"/>
    </x:xf>
    <x:xf numFmtId="0" fontId="1" fillId="0" borderId="1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200" fontId="5" fillId="3" borderId="0" xfId="0" applyNumberFormat="1" applyFont="1" applyFill="1" applyBorder="1" applyAlignment="1">
      <x:alignment vertical="top" wrapText="1"/>
    </x:xf>
    <x:xf numFmtId="201" fontId="5" fillId="3" borderId="0" xfId="0" applyNumberFormat="1" applyFont="1" applyFill="1" applyBorder="1" applyAlignment="1">
      <x:alignment vertical="top" wrapText="1"/>
    </x:xf>
    <x:xf numFmtId="202" fontId="5" fillId="3" borderId="0" xfId="0" applyNumberFormat="1" applyFont="1" applyFill="1" applyBorder="1" applyAlignment="1">
      <x:alignment vertical="top" wrapText="1"/>
    </x:xf>
    <x:xf numFmtId="203" fontId="5" fillId="3" borderId="0" xfId="0" applyNumberFormat="1" applyFont="1" applyFill="1" applyBorder="1" applyAlignment="1">
      <x:alignment vertical="top" wrapText="1"/>
    </x:xf>
    <x:xf numFmtId="204" fontId="1" fillId="0" borderId="0" xfId="0" applyNumberFormat="1" applyFont="1" applyFill="1" applyBorder="1" applyAlignment="1">
      <x:alignment vertical="top" wrapText="1"/>
    </x:xf>
    <x:xf numFmtId="205" fontId="5" fillId="3" borderId="0" xfId="0" applyNumberFormat="1" applyFont="1" applyFill="1" applyBorder="1" applyAlignment="1">
      <x:alignment vertical="top" wrapText="1"/>
    </x:xf>
    <x:xf numFmtId="206" fontId="5" fillId="3" borderId="0" xfId="0" applyNumberFormat="1" applyFont="1" applyFill="1" applyBorder="1" applyAlignment="1">
      <x:alignment vertical="top" wrapText="1"/>
    </x:xf>
    <x:xf numFmtId="205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7" fontId="5" fillId="3" borderId="0" xfId="0" applyNumberFormat="1" applyFont="1" applyFill="1" applyBorder="1" applyAlignment="1">
      <x:alignment vertical="top" wrapText="1"/>
    </x:xf>
    <x:xf numFmtId="208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ill>
        <x:patternFill patternType="solid">
          <x:bgColor rgb="FFF7D9D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63e7252464afc" /><Relationship Type="http://schemas.openxmlformats.org/officeDocument/2006/relationships/theme" Target="/xl/theme/theme1.xml" Id="R092e24a6a0814f7d" /><Relationship Type="http://schemas.openxmlformats.org/officeDocument/2006/relationships/sharedStrings" Target="/xl/sharedStrings.xml" Id="R8e8bd804eec94b7b" /><Relationship Type="http://schemas.openxmlformats.org/officeDocument/2006/relationships/worksheet" Target="/xl/worksheets/sheet1.xml" Id="Rce2efcae88c943d9" /><Relationship Type="http://schemas.openxmlformats.org/officeDocument/2006/relationships/worksheet" Target="/xl/worksheets/sheet2.xml" Id="R4d3783765d1647ce" /><Relationship Type="http://schemas.openxmlformats.org/officeDocument/2006/relationships/worksheet" Target="/xl/worksheets/sheet3.xml" Id="R898861705d8a41c4" /><Relationship Type="http://schemas.openxmlformats.org/officeDocument/2006/relationships/worksheet" Target="/xl/worksheets/sheet4.xml" Id="R18ace6b94eef4a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8" hidden="0" customWidth="1"/>
    <x:col min="3" max="3" width="20" hidden="0" customWidth="1"/>
    <x:col min="4" max="4" width="60" hidden="0" customWidth="1"/>
  </x:cols>
  <x:sheetData>
    <x:row r="1" ht="32" customHeight="1">
      <x:c r="A1" s="8" t="str">
        <x:v>Fleet duration scenario</x:v>
      </x:c>
      <x:c r="B1" s="9"/>
      <x:c r="C1" s="9"/>
      <x:c r="D1" s="9"/>
    </x:row>
    <x:row r="2" ht="48" customHeight="1">
      <x:c r="A2" s="10" t="str">
        <x:v>PMF illustrative model. September 7, 2026.</x:v>
      </x:c>
      <x:c r="B2" s="11"/>
      <x:c r="C2" s="11"/>
      <x:c r="D2" s="11"/>
    </x:row>
    <x:row r="3" ht="24" customHeight="1">
      <x:c r="A3" s="3"/>
      <x:c r="B3" s="3"/>
      <x:c r="C3" s="3"/>
      <x:c r="D3" s="3"/>
    </x:row>
    <x:row r="4" ht="32" customHeight="1">
      <x:c r="A4" s="13" t="str">
        <x:v>Input</x:v>
      </x:c>
      <x:c r="B4" s="13" t="str">
        <x:v>Value</x:v>
      </x:c>
      <x:c r="C4" s="13" t="str">
        <x:v>Unit</x:v>
      </x:c>
      <x:c r="D4" s="13" t="str">
        <x:v>Interpretation</x:v>
      </x:c>
    </x:row>
    <x:row r="5" ht="43" customHeight="1">
      <x:c r="A5" s="3" t="str">
        <x:v>Enrolled households</x:v>
      </x:c>
      <x:c r="B5" s="17" t="n">
        <x:v>1000</x:v>
      </x:c>
      <x:c r="C5" s="3" t="str">
        <x:v>homes</x:v>
      </x:c>
      <x:c r="D5" s="3" t="str">
        <x:v>Scenario size, not measured enrollment.</x:v>
      </x:c>
    </x:row>
    <x:row r="6" ht="43" customHeight="1">
      <x:c r="A6" s="3" t="str">
        <x:v>AC power per household</x:v>
      </x:c>
      <x:c r="B6" s="16" t="n">
        <x:v>5</x:v>
      </x:c>
      <x:c r="C6" s="3" t="str">
        <x:v>kW</x:v>
      </x:c>
      <x:c r="D6" s="3" t="str">
        <x:v>Assumed continuous discharge/export ceiling.</x:v>
      </x:c>
    </x:row>
    <x:row r="7" ht="43" customHeight="1">
      <x:c r="A7" s="3" t="str">
        <x:v>AC usable energy per household</x:v>
      </x:c>
      <x:c r="B7" s="16" t="n">
        <x:v>10</x:v>
      </x:c>
      <x:c r="C7" s="3" t="str">
        <x:v>kWh</x:v>
      </x:c>
      <x:c r="D7" s="3" t="str">
        <x:v>Before customer reserve; not DC nameplate energy.</x:v>
      </x:c>
    </x:row>
    <x:row r="8" ht="43" customHeight="1">
      <x:c r="A8" s="3" t="str">
        <x:v>Customer energy reserve</x:v>
      </x:c>
      <x:c r="B8" s="18" t="n">
        <x:v>0.3</x:v>
      </x:c>
      <x:c r="C8" s="3" t="str">
        <x:v>fraction</x:v>
      </x:c>
      <x:c r="D8" s="3" t="str">
        <x:v>Unavailable for grid dispatch.</x:v>
      </x:c>
    </x:row>
    <x:row r="9" ht="43" customHeight="1">
      <x:c r="A9" s="3" t="str">
        <x:v>Event availability</x:v>
      </x:c>
      <x:c r="B9" s="18" t="n">
        <x:v>0.9</x:v>
      </x:c>
      <x:c r="C9" s="3" t="str">
        <x:v>fraction</x:v>
      </x:c>
      <x:c r="D9" s="3" t="str">
        <x:v>Assumed share able to participate; applied to power and energy.</x:v>
      </x:c>
    </x:row>
    <x:row r="10" ht="43" customHeight="1">
      <x:c r="A10" s="3" t="str">
        <x:v>Feeder delivery ceiling</x:v>
      </x:c>
      <x:c r="B10" s="16" t="n">
        <x:v>4</x:v>
      </x:c>
      <x:c r="C10" s="3" t="str">
        <x:v>MW</x:v>
      </x:c>
      <x:c r="D10" s="3" t="str">
        <x:v>Illustrative local ceiling, not an actual feeder study.</x:v>
      </x:c>
    </x:row>
    <x:row r="11" ht="24" customHeight="1">
      <x:c r="A11" s="3"/>
      <x:c r="B11" s="3"/>
      <x:c r="C11" s="3"/>
      <x:c r="D11" s="3"/>
    </x:row>
    <x:row r="12" ht="24" customHeight="1">
      <x:c r="A12" s="3" t="str">
        <x:v>Input validity</x:v>
      </x:c>
      <x:c r="B12" s="3" t="str">
        <x:f>IF(AND(COUNT(B5:B10)=6,B5&gt;=0,B5=INT(B5),B6&gt;=0,B7&gt;=0,B8&gt;=0,B8&lt;=1,B9&gt;=0,B9&lt;=1,B10&gt;=0),"Valid","Invalid input")</x:f>
        <x:v>Valid</x:v>
      </x:c>
      <x:c r="C12" s="3"/>
      <x:c r="D12" s="3"/>
    </x:row>
    <x:row r="13" ht="24" customHeight="1">
      <x:c r="A13" s="3"/>
      <x:c r="B13" s="3"/>
      <x:c r="C13" s="3"/>
      <x:c r="D13" s="3"/>
    </x:row>
    <x:row r="14" ht="32" customHeight="1">
      <x:c r="A14" s="13" t="str">
        <x:v>Duration (hours)</x:v>
      </x:c>
      <x:c r="B14" s="13" t="str">
        <x:v>Power ceiling (MW)</x:v>
      </x:c>
      <x:c r="C14" s="13" t="str">
        <x:v>Energy ceiling (MW)</x:v>
      </x:c>
      <x:c r="D14" s="13" t="str">
        <x:v>Available fleet power (MW)</x:v>
      </x:c>
    </x:row>
    <x:row r="15" ht="24" customHeight="1">
      <x:c r="A15" s="19" t="n">
        <x:v>1</x:v>
      </x:c>
      <x:c r="B15" s="20" t="n">
        <x:f>IF(AND($B$12="Valid",ISNUMBER(A15),A15&gt;0),$B$5*$B$6*$B$9/1000,"Invalid input")</x:f>
        <x:v>4.5</x:v>
      </x:c>
      <x:c r="C15" s="20" t="n">
        <x:f>IF(AND($B$12="Valid",ISNUMBER(A15),A15&gt;0),$B$5*$B$7*(1-$B$8)*$B$9/(A15*1000),"Invalid input")</x:f>
        <x:v>6.3</x:v>
      </x:c>
      <x:c r="D15" s="20" t="n">
        <x:f>IF(AND($B$12="Valid",ISNUMBER(A15),A15&gt;0),MIN(B15,C15,$B$10),"Invalid input")</x:f>
        <x:v>4</x:v>
      </x:c>
    </x:row>
    <x:row r="16" ht="24" customHeight="1">
      <x:c r="A16" s="19" t="n">
        <x:v>2</x:v>
      </x:c>
      <x:c r="B16" s="20" t="n">
        <x:f>IF(AND($B$12="Valid",ISNUMBER(A16),A16&gt;0),$B$5*$B$6*$B$9/1000,"Invalid input")</x:f>
        <x:v>4.5</x:v>
      </x:c>
      <x:c r="C16" s="20" t="n">
        <x:f>IF(AND($B$12="Valid",ISNUMBER(A16),A16&gt;0),$B$5*$B$7*(1-$B$8)*$B$9/(A16*1000),"Invalid input")</x:f>
        <x:v>3.15</x:v>
      </x:c>
      <x:c r="D16" s="20" t="n">
        <x:f>IF(AND($B$12="Valid",ISNUMBER(A16),A16&gt;0),MIN(B16,C16,$B$10),"Invalid input")</x:f>
        <x:v>3.15</x:v>
      </x:c>
    </x:row>
    <x:row r="17" ht="24" customHeight="1">
      <x:c r="A17" s="19" t="n">
        <x:v>4</x:v>
      </x:c>
      <x:c r="B17" s="20" t="n">
        <x:f>IF(AND($B$12="Valid",ISNUMBER(A17),A17&gt;0),$B$5*$B$6*$B$9/1000,"Invalid input")</x:f>
        <x:v>4.5</x:v>
      </x:c>
      <x:c r="C17" s="20" t="n">
        <x:f>IF(AND($B$12="Valid",ISNUMBER(A17),A17&gt;0),$B$5*$B$7*(1-$B$8)*$B$9/(A17*1000),"Invalid input")</x:f>
        <x:v>1.575</x:v>
      </x:c>
      <x:c r="D17" s="20" t="n">
        <x:f>IF(AND($B$12="Valid",ISNUMBER(A17),A17&gt;0),MIN(B17,C17,$B$10),"Invalid input")</x:f>
        <x:v>1.575</x:v>
      </x:c>
    </x:row>
    <x:row r="18" ht="24" customHeight="1">
      <x:c r="A18" s="19" t="n">
        <x:v>8</x:v>
      </x:c>
      <x:c r="B18" s="20" t="n">
        <x:f>IF(AND($B$12="Valid",ISNUMBER(A18),A18&gt;0),$B$5*$B$6*$B$9/1000,"Invalid input")</x:f>
        <x:v>4.5</x:v>
      </x:c>
      <x:c r="C18" s="20" t="n">
        <x:f>IF(AND($B$12="Valid",ISNUMBER(A18),A18&gt;0),$B$5*$B$7*(1-$B$8)*$B$9/(A18*1000),"Invalid input")</x:f>
        <x:v>0.7875</x:v>
      </x:c>
      <x:c r="D18" s="20" t="n">
        <x:f>IF(AND($B$12="Valid",ISNUMBER(A18),A18&gt;0),MIN(B18,C18,$B$10),"Invalid input")</x:f>
        <x:v>0.7875</x:v>
      </x:c>
    </x:row>
    <x:row r="19" ht="24" customHeight="1">
      <x:c r="A19" s="3"/>
      <x:c r="B19" s="3"/>
      <x:c r="C19" s="3"/>
      <x:c r="D19" s="3"/>
    </x:row>
    <x:row r="20" ht="24" customHeight="1">
      <x:c r="A20" s="3"/>
      <x:c r="B20" s="3"/>
      <x:c r="C20" s="3"/>
      <x:c r="D20" s="3"/>
    </x:row>
    <x:row r="21" ht="32" customHeight="1">
      <x:c r="A21" s="13" t="str">
        <x:v>Model boundary</x:v>
      </x:c>
      <x:c r="B21" s="13" t="str"/>
      <x:c r="C21" s="13" t="str"/>
      <x:c r="D21" s="13" t="str">
        <x:v>Meaning</x:v>
      </x:c>
    </x:row>
    <x:row r="22" ht="51" customHeight="1">
      <x:c r="A22" s="3" t="str">
        <x:v>No intra-event recharge</x:v>
      </x:c>
      <x:c r="B22" s="3"/>
      <x:c r="C22" s="3"/>
      <x:c r="D22" s="3" t="str">
        <x:v>Energy is used once within each modeled event. AC usable energy avoids a second efficiency derating.</x:v>
      </x:c>
    </x:row>
    <x:row r="23" ht="51" customHeight="1">
      <x:c r="A23" s="3" t="str">
        <x:v>No capacity accreditation</x:v>
      </x:c>
      <x:c r="B23" s="3"/>
      <x:c r="C23" s="3"/>
      <x:c r="D23" s="3" t="str">
        <x:v>These outputs are neither ELCC nor a reliability probability. They omit chronology, outages and correlated failures.</x:v>
      </x:c>
    </x:row>
    <x:row r="24" ht="51" customHeight="1">
      <x:c r="A24" s="3" t="str">
        <x:v>Local constraint</x:v>
      </x:c>
      <x:c r="B24" s="3"/>
      <x:c r="C24" s="3"/>
      <x:c r="D24" s="3" t="str">
        <x:v>Do not add separate islands as one deliverable resource. Replace the assumed feeder ceiling with engineering evidence.</x:v>
      </x:c>
    </x:row>
    <x:row r="25" ht="51" customHeight="1">
      <x:c r="A25" s="3" t="str">
        <x:v>Scenario sensitivity</x:v>
      </x:c>
      <x:c r="B25" s="3"/>
      <x:c r="C25" s="3"/>
      <x:c r="D25" s="3" t="str">
        <x:v>Blue cells are editable assumptions. All output ceilings and duration results recalculate.</x:v>
      </x:c>
    </x:row>
    <x:row r="26" ht="51" customHeight="1">
      <x:c r="A26" s="3" t="str">
        <x:v>Sources</x:v>
      </x:c>
      <x:c r="B26" s="3"/>
      <x:c r="C26" s="3"/>
      <x:c r="D26" s="3" t="str">
        <x:v>PMF assumptions and energy/power arithmetic. S1/S2 in Sources explain why enrollment is not delivery.</x:v>
      </x:c>
    </x:row>
    <x:row r="27" ht="24" customHeight="1">
      <x:c r="A27" s="3"/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24" customHeight="1">
      <x:c r="A30" s="3"/>
      <x:c r="B30" s="3"/>
      <x:c r="C30" s="3"/>
      <x:c r="D30" s="3"/>
    </x:row>
    <x:row r="31" ht="24" customHeight="1">
      <x:c r="A31" s="3"/>
      <x:c r="B31" s="3"/>
      <x:c r="C31" s="3"/>
      <x:c r="D31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8" hidden="0" customWidth="1"/>
    <x:col min="3" max="3" width="20" hidden="0" customWidth="1"/>
    <x:col min="4" max="4" width="60" hidden="0" customWidth="1"/>
  </x:cols>
  <x:sheetData>
    <x:row r="1" ht="32" customHeight="1">
      <x:c r="A1" s="8" t="str">
        <x:v>Household financing</x:v>
      </x:c>
      <x:c r="B1" s="9"/>
      <x:c r="C1" s="9"/>
      <x:c r="D1" s="9"/>
    </x:row>
    <x:row r="2" ht="48" customHeight="1">
      <x:c r="A2" s="10" t="str">
        <x:v>Illustrative monthly cash flow in USD. Not a quote.</x:v>
      </x:c>
      <x:c r="B2" s="11"/>
      <x:c r="C2" s="11"/>
      <x:c r="D2" s="11"/>
    </x:row>
    <x:row r="3" ht="24" customHeight="1">
      <x:c r="A3" s="3"/>
      <x:c r="B3" s="3"/>
      <x:c r="C3" s="3"/>
      <x:c r="D3" s="3"/>
    </x:row>
    <x:row r="4" ht="32" customHeight="1">
      <x:c r="A4" s="13" t="str">
        <x:v>Input</x:v>
      </x:c>
      <x:c r="B4" s="13" t="str">
        <x:v>Value</x:v>
      </x:c>
      <x:c r="C4" s="13" t="str">
        <x:v>Unit</x:v>
      </x:c>
      <x:c r="D4" s="13" t="str">
        <x:v>Interpretation</x:v>
      </x:c>
    </x:row>
    <x:row r="5" ht="47" customHeight="1">
      <x:c r="A5" s="3" t="str">
        <x:v>Installed project cost</x:v>
      </x:c>
      <x:c r="B5" s="21" t="n">
        <x:v>18000</x:v>
      </x:c>
      <x:c r="C5" s="3" t="str">
        <x:v>USD</x:v>
      </x:c>
      <x:c r="D5" s="3" t="str">
        <x:v>Assumed all-in price, not an observed Hawaiʻi average.</x:v>
      </x:c>
    </x:row>
    <x:row r="6" ht="47" customHeight="1">
      <x:c r="A6" s="3" t="str">
        <x:v>Upfront support</x:v>
      </x:c>
      <x:c r="B6" s="21" t="n">
        <x:v>6000</x:v>
      </x:c>
      <x:c r="C6" s="3" t="str">
        <x:v>USD</x:v>
      </x:c>
      <x:c r="D6" s="3" t="str">
        <x:v>Assumed confirmed support; no unconfirmed tax credit or rebate.</x:v>
      </x:c>
    </x:row>
    <x:row r="7" ht="47" customHeight="1">
      <x:c r="A7" s="3" t="str">
        <x:v>Annual percentage rate</x:v>
      </x:c>
      <x:c r="B7" s="18" t="n">
        <x:v>0.055</x:v>
      </x:c>
      <x:c r="C7" s="3" t="str">
        <x:v>APR</x:v>
      </x:c>
      <x:c r="D7" s="3" t="str">
        <x:v>GEM$ published rate used as a reference only (S3); eligibility not assumed.</x:v>
      </x:c>
    </x:row>
    <x:row r="8" ht="47" customHeight="1">
      <x:c r="A8" s="3" t="str">
        <x:v>Loan term</x:v>
      </x:c>
      <x:c r="B8" s="22" t="n">
        <x:v>15</x:v>
      </x:c>
      <x:c r="C8" s="3" t="str">
        <x:v>years</x:v>
      </x:c>
      <x:c r="D8" s="3" t="str">
        <x:v>PMF scenario assumption, not a required GEM$ term.</x:v>
      </x:c>
    </x:row>
    <x:row r="9" ht="47" customHeight="1">
      <x:c r="A9" s="3" t="str">
        <x:v>Baseline utility bill</x:v>
      </x:c>
      <x:c r="B9" s="21" t="n">
        <x:v>350</x:v>
      </x:c>
      <x:c r="C9" s="3" t="str">
        <x:v>USD / month</x:v>
      </x:c>
      <x:c r="D9" s="3" t="str">
        <x:v>Illustrative bill, not a typical-household estimate.</x:v>
      </x:c>
    </x:row>
    <x:row r="10" ht="47" customHeight="1">
      <x:c r="A10" s="3" t="str">
        <x:v>Post-upgrade utility bill</x:v>
      </x:c>
      <x:c r="B10" s="21" t="n">
        <x:v>230</x:v>
      </x:c>
      <x:c r="C10" s="3" t="str">
        <x:v>USD / month</x:v>
      </x:c>
      <x:c r="D10" s="3" t="str">
        <x:v>Illustrative bill holding service needs constant.</x:v>
      </x:c>
    </x:row>
    <x:row r="11" ht="47" customHeight="1">
      <x:c r="A11" s="3" t="str">
        <x:v>Maintenance reserve</x:v>
      </x:c>
      <x:c r="B11" s="21" t="n">
        <x:v>5</x:v>
      </x:c>
      <x:c r="C11" s="3" t="str">
        <x:v>USD / month</x:v>
      </x:c>
      <x:c r="D11" s="3" t="str">
        <x:v>Assumed reserve, not a warranty or replacement-cost estimate.</x:v>
      </x:c>
    </x:row>
    <x:row r="12" ht="47" customHeight="1">
      <x:c r="A12" s="3" t="str">
        <x:v>Contracted grid revenue</x:v>
      </x:c>
      <x:c r="B12" s="21" t="n">
        <x:v>0</x:v>
      </x:c>
      <x:c r="C12" s="3" t="str">
        <x:v>USD / month</x:v>
      </x:c>
      <x:c r="D12" s="3" t="str">
        <x:v>Zero by default. Count only enforceable net receipts.</x:v>
      </x:c>
    </x:row>
    <x:row r="13" ht="47" customHeight="1">
      <x:c r="A13" s="3" t="str">
        <x:v>Minimum savings buffer</x:v>
      </x:c>
      <x:c r="B13" s="21" t="n">
        <x:v>20</x:v>
      </x:c>
      <x:c r="C13" s="3" t="str">
        <x:v>USD / month</x:v>
      </x:c>
      <x:c r="D13" s="3" t="str">
        <x:v>Illustrative PMF underwriting threshold, not an existing program rule.</x:v>
      </x:c>
    </x:row>
    <x:row r="14" ht="24" customHeight="1">
      <x:c r="A14" s="3"/>
      <x:c r="B14" s="3"/>
      <x:c r="C14" s="3"/>
      <x:c r="D14" s="3"/>
    </x:row>
    <x:row r="15" ht="24" customHeight="1">
      <x:c r="A15" s="3" t="str">
        <x:v>Input validity</x:v>
      </x:c>
      <x:c r="B15" s="3" t="str">
        <x:f>IF(AND(COUNT(B5:B13)=9,B5&gt;=0,B6&gt;=0,B6&lt;=B5,B7&gt;=0,B8&gt;0,B8*12=INT(B8*12),MIN(B9:B13)&gt;=0),"Valid","Invalid input")</x:f>
        <x:v>Valid</x:v>
      </x:c>
      <x:c r="C15" s="3"/>
      <x:c r="D15" s="3"/>
    </x:row>
    <x:row r="16" ht="24" customHeight="1">
      <x:c r="A16" s="3"/>
      <x:c r="B16" s="3"/>
      <x:c r="C16" s="3"/>
      <x:c r="D16" s="3"/>
    </x:row>
    <x:row r="17" ht="32" customHeight="1">
      <x:c r="A17" s="13" t="str">
        <x:v>Monthly result</x:v>
      </x:c>
      <x:c r="B17" s="13" t="str">
        <x:v>Value</x:v>
      </x:c>
      <x:c r="C17" s="13" t="str">
        <x:v>Unit</x:v>
      </x:c>
      <x:c r="D17" s="13" t="str">
        <x:v>Calculation / decision</x:v>
      </x:c>
    </x:row>
    <x:row r="18" ht="43" customHeight="1">
      <x:c r="A18" s="3" t="str">
        <x:v>Financed principal</x:v>
      </x:c>
      <x:c r="B18" s="23" t="n">
        <x:f>IF(B15="Valid",B5-B6,"Invalid input")</x:f>
        <x:v>12000</x:v>
      </x:c>
      <x:c r="C18" s="3" t="str">
        <x:v>USD</x:v>
      </x:c>
      <x:c r="D18" s="3" t="str">
        <x:v>Installed cost less upfront support.</x:v>
      </x:c>
    </x:row>
    <x:row r="19" ht="43" customHeight="1">
      <x:c r="A19" s="3" t="str">
        <x:v>Monthly loan payment</x:v>
      </x:c>
      <x:c r="B19" s="23" t="n">
        <x:f>IF(B15="Valid",IF(B7=0,B18/(B8*12),-PMT(B7/12,B8*12,B18)),"Invalid input")</x:f>
        <x:v>98.05001455453672</x:v>
      </x:c>
      <x:c r="C19" s="3" t="str">
        <x:v>USD / month</x:v>
      </x:c>
      <x:c r="D19" s="3" t="str">
        <x:v>Level monthly payments; APR divided by 12.</x:v>
      </x:c>
    </x:row>
    <x:row r="20" ht="43" customHeight="1">
      <x:c r="A20" s="3" t="str">
        <x:v>Avoided utility bill</x:v>
      </x:c>
      <x:c r="B20" s="23" t="n">
        <x:f>IF(B15="Valid",B9-B10,"Invalid input")</x:f>
        <x:v>120</x:v>
      </x:c>
      <x:c r="C20" s="3" t="str">
        <x:v>USD / month</x:v>
      </x:c>
      <x:c r="D20" s="3" t="str">
        <x:v>Baseline bill less post-upgrade bill.</x:v>
      </x:c>
    </x:row>
    <x:row r="21" ht="43" customHeight="1">
      <x:c r="A21" s="3" t="str">
        <x:v>Net monthly savings</x:v>
      </x:c>
      <x:c r="B21" s="23" t="n">
        <x:f>IF(B15="Valid",B20+B12-B19-B11,"Invalid input")</x:f>
        <x:v>16.949985445463284</x:v>
      </x:c>
      <x:c r="C21" s="3" t="str">
        <x:v>USD / month</x:v>
      </x:c>
      <x:c r="D21" s="3" t="str">
        <x:v>Avoided bill plus grid receipts, less debt service and maintenance.</x:v>
      </x:c>
    </x:row>
    <x:row r="22" ht="43" customHeight="1">
      <x:c r="A22" s="3" t="str">
        <x:v>Buffer surplus / shortfall</x:v>
      </x:c>
      <x:c r="B22" s="23" t="n">
        <x:f>IF(B15="Valid",B21-B13,"Invalid input")</x:f>
        <x:v>-3.050014554536716</x:v>
      </x:c>
      <x:c r="C22" s="3" t="str">
        <x:v>USD / month</x:v>
      </x:c>
      <x:c r="D22" s="3" t="str">
        <x:v>Net savings less minimum buffer. Negative means proposed buffer is not met.</x:v>
      </x:c>
    </x:row>
    <x:row r="23" ht="43" customHeight="1">
      <x:c r="A23" s="3" t="str">
        <x:v>Total financed repayment</x:v>
      </x:c>
      <x:c r="B23" s="23" t="n">
        <x:f>IF(B15="Valid",B19*B8*12,"Invalid input")</x:f>
        <x:v>17649.00261981661</x:v>
      </x:c>
      <x:c r="C23" s="3" t="str">
        <x:v>USD</x:v>
      </x:c>
      <x:c r="D23" s="3" t="str">
        <x:v>Loan payments only, excluding support and maintenance.</x:v>
      </x:c>
    </x:row>
    <x:row r="24" ht="43" customHeight="1">
      <x:c r="A24" s="3" t="str">
        <x:v>Financing interest</x:v>
      </x:c>
      <x:c r="B24" s="23" t="n">
        <x:f>IF(B15="Valid",B23-B18,"Invalid input")</x:f>
        <x:v>5649.002619816609</x:v>
      </x:c>
      <x:c r="C24" s="3" t="str">
        <x:v>USD</x:v>
      </x:c>
      <x:c r="D24" s="3" t="str">
        <x:v>Total financed repayment less principal.</x:v>
      </x:c>
    </x:row>
    <x:row r="25" ht="24" customHeight="1">
      <x:c r="A25" s="3"/>
      <x:c r="B25" s="3"/>
      <x:c r="C25" s="3"/>
      <x:c r="D25" s="3"/>
    </x:row>
    <x:row r="26" ht="24" customHeight="1">
      <x:c r="A26" s="3"/>
      <x:c r="B26" s="3"/>
      <x:c r="C26" s="3"/>
      <x:c r="D26" s="3"/>
    </x:row>
    <x:row r="27" ht="48" customHeight="1">
      <x:c r="A27" s="3"/>
      <x:c r="B27" s="3"/>
      <x:c r="C27" s="3"/>
      <x:c r="D27" s="3" t="str">
        <x:v>This static monthly scenario does not model escalation, bill volatility, tax treatment, equipment degradation, replacement, fees or loan defaults.</x:v>
      </x:c>
    </x:row>
    <x:row r="28" ht="24" customHeight="1">
      <x:c r="A28" s="3"/>
      <x:c r="B28" s="3"/>
      <x:c r="C28" s="3"/>
      <x:c r="D28" s="3"/>
    </x:row>
    <x:row r="29" ht="48" customHeight="1">
      <x:c r="A29" s="3"/>
      <x:c r="B29" s="3"/>
      <x:c r="C29" s="3"/>
      <x:c r="D29" s="3" t="str">
        <x:v>Underwrite local quotes and measured bills. Do not finance a project on this illustration alone. Sponsor/operator failures should not create household clawbacks.</x:v>
      </x:c>
    </x:row>
    <x:row r="30" ht="24" customHeight="1">
      <x:c r="A30" s="3"/>
      <x:c r="B30" s="3"/>
      <x:c r="C30" s="3"/>
      <x:c r="D30" s="3"/>
    </x:row>
    <x:row r="31" ht="48" customHeight="1">
      <x:c r="A31" s="3"/>
      <x:c r="B31" s="3"/>
      <x:c r="C31" s="3"/>
      <x:c r="D31" s="3" t="str">
        <x:v>Blue/yellow cells: editable assumptions. Black cells: same-sheet formulas. APR source S3; all other defaults are PMF assumptions.</x:v>
      </x:c>
    </x:row>
    <x:row r="32" ht="24" customHeight="1">
      <x:c r="A32" s="3"/>
      <x:c r="B32" s="3"/>
      <x:c r="C32" s="3"/>
      <x:c r="D32" s="3"/>
    </x:row>
    <x:row r="33" ht="24" customHeight="1">
      <x:c r="A33" s="3"/>
      <x:c r="B33" s="3"/>
      <x:c r="C33" s="3"/>
      <x:c r="D33" s="3"/>
    </x:row>
    <x:row r="34" ht="24" customHeight="1">
      <x:c r="A34" s="3"/>
      <x:c r="B34" s="3"/>
      <x:c r="C34" s="3"/>
      <x:c r="D34" s="3"/>
    </x:row>
    <x:row r="35" ht="24" customHeight="1">
      <x:c r="A35" s="3"/>
      <x:c r="B35" s="3"/>
      <x:c r="C35" s="3"/>
      <x:c r="D35" s="3"/>
    </x:row>
    <x:row r="36" ht="24" customHeight="1">
      <x:c r="A36" s="3"/>
      <x:c r="B36" s="3"/>
      <x:c r="C36" s="3"/>
      <x:c r="D36" s="3"/>
    </x:row>
  </x:sheetData>
  <x:conditionalFormatting sqref="B22:B22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8" hidden="0" customWidth="1"/>
    <x:col min="3" max="3" width="20" hidden="0" customWidth="1"/>
    <x:col min="4" max="4" width="60" hidden="0" customWidth="1"/>
  </x:cols>
  <x:sheetData>
    <x:row r="1" ht="32" customHeight="1">
      <x:c r="A1" s="8" t="str">
        <x:v>Chart reference data</x:v>
      </x:c>
      <x:c r="B1" s="9"/>
      <x:c r="C1" s="9"/>
      <x:c r="D1" s="9"/>
    </x:row>
    <x:row r="2" ht="48" customHeight="1">
      <x:c r="A2" s="10" t="str">
        <x:v>Observed enrollment and separately labeled arithmetic illustrations.</x:v>
      </x:c>
      <x:c r="B2" s="11"/>
      <x:c r="C2" s="11"/>
      <x:c r="D2" s="11"/>
    </x:row>
    <x:row r="3" ht="24" customHeight="1">
      <x:c r="A3" s="3"/>
      <x:c r="B3" s="3"/>
      <x:c r="C3" s="3"/>
      <x:c r="D3" s="3"/>
    </x:row>
    <x:row r="4" ht="32" customHeight="1">
      <x:c r="A4" s="13" t="str">
        <x:v>Program / island</x:v>
      </x:c>
      <x:c r="B4" s="13" t="str">
        <x:v>Customers</x:v>
      </x:c>
      <x:c r="C4" s="13" t="str">
        <x:v>Rated MW</x:v>
      </x:c>
      <x:c r="D4" s="13" t="str">
        <x:v>Period / source</x:v>
      </x:c>
    </x:row>
    <x:row r="5" ht="24" customHeight="1">
      <x:c r="A5" s="3" t="str">
        <x:v>Legacy SDP / Oʻahu</x:v>
      </x:c>
      <x:c r="B5" s="24" t="n">
        <x:v>5565</x:v>
      </x:c>
      <x:c r="C5" s="25" t="n">
        <x:v>42.61</x:v>
      </x:c>
      <x:c r="D5" s="3" t="str">
        <x:v>End-2025. S1, Table 4.</x:v>
      </x:c>
    </x:row>
    <x:row r="6" ht="24" customHeight="1">
      <x:c r="A6" s="3" t="str">
        <x:v>Legacy SDP / Maui</x:v>
      </x:c>
      <x:c r="B6" s="24" t="n">
        <x:v>1159</x:v>
      </x:c>
      <x:c r="C6" s="25" t="n">
        <x:v>8.15</x:v>
      </x:c>
      <x:c r="D6" s="3" t="str">
        <x:v>End-2025. S1, Table 4.</x:v>
      </x:c>
    </x:row>
    <x:row r="7" ht="24" customHeight="1">
      <x:c r="A7" s="3" t="str">
        <x:v>BYOD Plus / Oʻahu</x:v>
      </x:c>
      <x:c r="B7" s="24" t="n">
        <x:v>52</x:v>
      </x:c>
      <x:c r="C7" s="25" t="n">
        <x:v>0.4</x:v>
      </x:c>
      <x:c r="D7" s="3" t="str">
        <x:v>End-2025. S1, Table 4.</x:v>
      </x:c>
    </x:row>
    <x:row r="8" ht="24" customHeight="1">
      <x:c r="A8" s="3"/>
      <x:c r="B8" s="3"/>
      <x:c r="C8" s="3"/>
      <x:c r="D8" s="3"/>
    </x:row>
    <x:row r="9" ht="48" customHeight="1">
      <x:c r="A9" s="3"/>
      <x:c r="B9" s="3"/>
      <x:c r="C9" s="3"/>
      <x:c r="D9" s="3" t="str">
        <x:v>Rated program commitments are not measured event output or firm capacity. The new BYOD Plus cohort is not comparable to a mature annual deployment rate.</x:v>
      </x:c>
    </x:row>
    <x:row r="10" ht="24" customHeight="1">
      <x:c r="A10" s="3"/>
      <x:c r="B10" s="3"/>
      <x:c r="C10" s="3"/>
      <x:c r="D10" s="3"/>
    </x:row>
    <x:row r="11" ht="24" customHeight="1">
      <x:c r="A11" s="3"/>
      <x:c r="B11" s="3"/>
      <x:c r="C11" s="3"/>
      <x:c r="D11" s="3"/>
    </x:row>
    <x:row r="12" ht="32" customHeight="1">
      <x:c r="A12" s="13" t="str">
        <x:v>Utilization fraction</x:v>
      </x:c>
      <x:c r="B12" s="13" t="str">
        <x:v>Fixed-cost index</x:v>
      </x:c>
      <x:c r="C12" s="13" t="str">
        <x:v>Unit</x:v>
      </x:c>
      <x:c r="D12" s="13" t="str">
        <x:v>PMF arithmetic illustration</x:v>
      </x:c>
    </x:row>
    <x:row r="13" ht="24" customHeight="1">
      <x:c r="A13" s="26" t="n">
        <x:v>1</x:v>
      </x:c>
      <x:c r="B13" s="27" t="n">
        <x:f>IF(AND(ISNUMBER(A13),A13&gt;0,A13&lt;=1),1/A13,"Invalid input")</x:f>
        <x:v>1</x:v>
      </x:c>
      <x:c r="C13" s="3" t="str">
        <x:v>multiple</x:v>
      </x:c>
      <x:c r="D13" s="3"/>
    </x:row>
    <x:row r="14" ht="24" customHeight="1">
      <x:c r="A14" s="26" t="n">
        <x:v>0.8</x:v>
      </x:c>
      <x:c r="B14" s="27" t="n">
        <x:f>IF(AND(ISNUMBER(A14),A14&gt;0,A14&lt;=1),1/A14,"Invalid input")</x:f>
        <x:v>1.25</x:v>
      </x:c>
      <x:c r="C14" s="3" t="str">
        <x:v>multiple</x:v>
      </x:c>
      <x:c r="D14" s="3"/>
    </x:row>
    <x:row r="15" ht="24" customHeight="1">
      <x:c r="A15" s="26" t="n">
        <x:v>0.6</x:v>
      </x:c>
      <x:c r="B15" s="27" t="n">
        <x:f>IF(AND(ISNUMBER(A15),A15&gt;0,A15&lt;=1),1/A15,"Invalid input")</x:f>
        <x:v>1.6666666666666667</x:v>
      </x:c>
      <x:c r="C15" s="3" t="str">
        <x:v>multiple</x:v>
      </x:c>
      <x:c r="D15" s="3"/>
    </x:row>
    <x:row r="16" ht="24" customHeight="1">
      <x:c r="A16" s="26" t="n">
        <x:v>0.4</x:v>
      </x:c>
      <x:c r="B16" s="27" t="n">
        <x:f>IF(AND(ISNUMBER(A16),A16&gt;0,A16&lt;=1),1/A16,"Invalid input")</x:f>
        <x:v>2.5</x:v>
      </x:c>
      <x:c r="C16" s="3" t="str">
        <x:v>multiple</x:v>
      </x:c>
      <x:c r="D16" s="3"/>
    </x:row>
    <x:row r="17" ht="24" customHeight="1">
      <x:c r="A17" s="26" t="n">
        <x:v>0.2</x:v>
      </x:c>
      <x:c r="B17" s="27" t="n">
        <x:f>IF(AND(ISNUMBER(A17),A17&gt;0,A17&lt;=1),1/A17,"Invalid input")</x:f>
        <x:v>5</x:v>
      </x:c>
      <x:c r="C17" s="3" t="str">
        <x:v>multiple</x:v>
      </x:c>
      <x:c r="D17" s="3"/>
    </x:row>
    <x:row r="18" ht="24" customHeight="1">
      <x:c r="A18" s="3"/>
      <x:c r="B18" s="3"/>
      <x:c r="C18" s="3"/>
      <x:c r="D18" s="3"/>
    </x:row>
    <x:row r="19" ht="48" customHeight="1">
      <x:c r="A19" s="3"/>
      <x:c r="B19" s="3"/>
      <x:c r="C19" s="3"/>
      <x:c r="D19" s="3" t="str">
        <x:v>Index = 1 / utilization. Fixed cost is held constant. This applies to any fixed-cost asset and is not an LNG price forecast. S4 supplies policy context only.</x:v>
      </x:c>
    </x:row>
    <x:row r="20" ht="24" customHeight="1">
      <x:c r="A20" s="3"/>
      <x:c r="B20" s="3"/>
      <x:c r="C20" s="3"/>
      <x:c r="D20" s="3"/>
    </x:row>
    <x:row r="21" ht="24" customHeight="1">
      <x:c r="A21" s="3"/>
      <x:c r="B21" s="3"/>
      <x:c r="C21" s="3"/>
      <x:c r="D21" s="3"/>
    </x:row>
    <x:row r="22" ht="32" customHeight="1">
      <x:c r="A22" s="13" t="str">
        <x:v>Heating COP</x:v>
      </x:c>
      <x:c r="B22" s="13" t="str">
        <x:v>Delivered heat (kWh th)</x:v>
      </x:c>
      <x:c r="C22" s="13" t="str">
        <x:v>Electricity (kWh)</x:v>
      </x:c>
      <x:c r="D22" s="13" t="str">
        <x:v>PMF physical illustration</x:v>
      </x:c>
    </x:row>
    <x:row r="23" ht="24" customHeight="1">
      <x:c r="A23" s="19" t="n">
        <x:v>1</x:v>
      </x:c>
      <x:c r="B23" s="19" t="n">
        <x:v>6</x:v>
      </x:c>
      <x:c r="C23" s="25" t="n">
        <x:f>IF(AND(COUNT(A23:B23)=2,A23&gt;0,B23&gt;=0),B23/A23,"Invalid input")</x:f>
        <x:v>6</x:v>
      </x:c>
      <x:c r="D23" s="3"/>
    </x:row>
    <x:row r="24" ht="24" customHeight="1">
      <x:c r="A24" s="19" t="n">
        <x:v>2</x:v>
      </x:c>
      <x:c r="B24" s="19" t="n">
        <x:v>6</x:v>
      </x:c>
      <x:c r="C24" s="25" t="n">
        <x:f>IF(AND(COUNT(A24:B24)=2,A24&gt;0,B24&gt;=0),B24/A24,"Invalid input")</x:f>
        <x:v>3</x:v>
      </x:c>
      <x:c r="D24" s="3"/>
    </x:row>
    <x:row r="25" ht="24" customHeight="1">
      <x:c r="A25" s="19" t="n">
        <x:v>3</x:v>
      </x:c>
      <x:c r="B25" s="19" t="n">
        <x:v>6</x:v>
      </x:c>
      <x:c r="C25" s="25" t="n">
        <x:f>IF(AND(COUNT(A25:B25)=2,A25&gt;0,B25&gt;=0),B25/A25,"Invalid input")</x:f>
        <x:v>2</x:v>
      </x:c>
      <x:c r="D25" s="3"/>
    </x:row>
    <x:row r="26" ht="24" customHeight="1">
      <x:c r="A26" s="19" t="n">
        <x:v>4</x:v>
      </x:c>
      <x:c r="B26" s="19" t="n">
        <x:v>6</x:v>
      </x:c>
      <x:c r="C26" s="25" t="n">
        <x:f>IF(AND(COUNT(A26:B26)=2,A26&gt;0,B26&gt;=0),B26/A26,"Invalid input")</x:f>
        <x:v>1.5</x:v>
      </x:c>
      <x:c r="D26" s="3"/>
    </x:row>
    <x:row r="27" ht="24" customHeight="1">
      <x:c r="A27" s="3"/>
      <x:c r="B27" s="3"/>
      <x:c r="C27" s="3"/>
      <x:c r="D27" s="3"/>
    </x:row>
    <x:row r="28" ht="48" customHeight="1">
      <x:c r="A28" s="3"/>
      <x:c r="B28" s="3"/>
      <x:c r="C28" s="3"/>
      <x:c r="D28" s="3" t="str">
        <x:v>Electricity = useful heat / coefficient of performance. These are assumed COPs, not measured equipment performance. No claim of equivalent savings against an efficient air conditioner.</x:v>
      </x:c>
    </x:row>
    <x:row r="29" ht="24" customHeight="1">
      <x:c r="A29" s="3"/>
      <x:c r="B29" s="3"/>
      <x:c r="C29" s="3"/>
      <x:c r="D29" s="3"/>
    </x:row>
    <x:row r="30" ht="48" customHeight="1">
      <x:c r="A30" s="3"/>
      <x:c r="B30" s="3"/>
      <x:c r="C30" s="3"/>
      <x:c r="D30" s="3" t="str">
        <x:v>S5 explains heat-pump principles. Site temperature, humidity and operating conditions require measurement.</x:v>
      </x:c>
    </x:row>
    <x:row r="31" ht="24" customHeight="1">
      <x:c r="A31" s="3"/>
      <x:c r="B31" s="3"/>
      <x:c r="C31" s="3"/>
      <x:c r="D31" s="3"/>
    </x:row>
    <x:row r="32" ht="24" customHeight="1">
      <x:c r="A32" s="3"/>
      <x:c r="B32" s="3"/>
      <x:c r="C32" s="3"/>
      <x:c r="D32" s="3"/>
    </x:row>
    <x:row r="33" ht="24" customHeight="1">
      <x:c r="A33" s="3"/>
      <x:c r="B33" s="3"/>
      <x:c r="C33" s="3"/>
      <x:c r="D33" s="3"/>
    </x:row>
    <x:row r="34" ht="24" customHeight="1">
      <x:c r="A34" s="3"/>
      <x:c r="B34" s="3"/>
      <x:c r="C34" s="3"/>
      <x:c r="D34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4" hidden="0" customWidth="1"/>
    <x:col min="3" max="3" width="25" hidden="0" customWidth="1"/>
    <x:col min="4" max="4" width="90" hidden="0" customWidth="1"/>
  </x:cols>
  <x:sheetData>
    <x:row r="1" ht="32" customHeight="1">
      <x:c r="A1" s="8" t="str">
        <x:v>Sources and definitions</x:v>
      </x:c>
      <x:c r="B1" s="9"/>
      <x:c r="C1" s="9"/>
      <x:c r="D1" s="9"/>
    </x:row>
    <x:row r="2" ht="48" customHeight="1">
      <x:c r="A2" s="10" t="str">
        <x:v>Public evidence retrieved September 7, 2026.</x:v>
      </x:c>
      <x:c r="B2" s="11"/>
      <x:c r="C2" s="11"/>
      <x:c r="D2" s="11"/>
    </x:row>
    <x:row r="3" ht="24" customHeight="1">
      <x:c r="A3" s="3"/>
      <x:c r="B3" s="3"/>
      <x:c r="C3" s="3"/>
      <x:c r="D3" s="3"/>
    </x:row>
    <x:row r="4" ht="32" customHeight="1">
      <x:c r="A4" s="13" t="str">
        <x:v>ID</x:v>
      </x:c>
      <x:c r="B4" s="13" t="str">
        <x:v>Publisher / document</x:v>
      </x:c>
      <x:c r="C4" s="13" t="str">
        <x:v>Source date</x:v>
      </x:c>
      <x:c r="D4" s="13" t="str">
        <x:v>URL</x:v>
      </x:c>
    </x:row>
    <x:row r="5" ht="77" customHeight="1">
      <x:c r="A5" s="3" t="str">
        <x:v>S1</x:v>
      </x:c>
      <x:c r="B5" s="3" t="str">
        <x:v>Hawaiian Electric — 2026 CER Review, Table 4</x:v>
      </x:c>
      <x:c r="C5" s="3" t="str">
        <x:v>March 31, 2026</x:v>
      </x:c>
      <x:c r="D5" s="3" t="str">
        <x:v>https://www.hawaiianelectric.com/documents/products_and_services/customer_renewable_programs/customer_energy_resource_equipment/2026_annual_cer_report.pdf</x:v>
      </x:c>
    </x:row>
    <x:row r="6" ht="77" customHeight="1">
      <x:c r="A6" s="3" t="str">
        <x:v>S2</x:v>
      </x:c>
      <x:c r="B6" s="3" t="str">
        <x:v>Hawaiian Electric — CER Goals, pp. 18–19</x:v>
      </x:c>
      <x:c r="C6" s="3" t="str">
        <x:v>December 2025</x:v>
      </x:c>
      <x:c r="D6" s="3" t="str">
        <x:v>https://www.hawaiianelectric.com/documents/products_and_services/customer_renewable_programs/customer_energy_resource_equipment/2025_annual_cer_goals_report.pdf</x:v>
      </x:c>
    </x:row>
    <x:row r="7" ht="77" customHeight="1">
      <x:c r="A7" s="3" t="str">
        <x:v>S3</x:v>
      </x:c>
      <x:c r="B7" s="3" t="str">
        <x:v>HGIA — GEM$ on-bill program terms</x:v>
      </x:c>
      <x:c r="C7" s="3" t="str">
        <x:v>Accessed September 7, 2026</x:v>
      </x:c>
      <x:c r="D7" s="3" t="str">
        <x:v>https://gems.hawaii.gov/gems-on-bill/</x:v>
      </x:c>
    </x:row>
    <x:row r="8" ht="77" customHeight="1">
      <x:c r="A8" s="3" t="str">
        <x:v>S4</x:v>
      </x:c>
      <x:c r="B8" s="3" t="str">
        <x:v>UHERO — LSFO/LNG comparison</x:v>
      </x:c>
      <x:c r="C8" s="3" t="str">
        <x:v>April 14, 2026</x:v>
      </x:c>
      <x:c r="D8" s="3" t="str">
        <x:v>https://uhero.hawaii.edu/hawaiis-fuel-cost-problem-what-the-lsfo-lng-price-comparison-really-shows/</x:v>
      </x:c>
    </x:row>
    <x:row r="9" ht="77" customHeight="1">
      <x:c r="A9" s="3" t="str">
        <x:v>S5</x:v>
      </x:c>
      <x:c r="B9" s="3" t="str">
        <x:v>DOE — Heat Pump Systems</x:v>
      </x:c>
      <x:c r="C9" s="3" t="str">
        <x:v>Accessed September 7, 2026</x:v>
      </x:c>
      <x:c r="D9" s="3" t="str">
        <x:v>https://www.energy.gov/energysaver/heat-pump-systems</x:v>
      </x:c>
    </x:row>
    <x:row r="10" ht="24" customHeight="1">
      <x:c r="A10" s="3"/>
      <x:c r="B10" s="3"/>
      <x:c r="C10" s="3"/>
      <x:c r="D10" s="3"/>
    </x:row>
    <x:row r="11" ht="48" customHeight="1">
      <x:c r="A11" s="3"/>
      <x:c r="B11" s="3"/>
      <x:c r="C11" s="3"/>
      <x:c r="D11" s="3" t="str">
        <x:v>Workbook role: auditable chart inputs and formulas, not a utility forecast, equipment specification, credit offer or legal eligibility determination.</x:v>
      </x:c>
    </x:row>
    <x:row r="12" ht="24" customHeight="1">
      <x:c r="A12" s="3"/>
      <x:c r="B12" s="3"/>
      <x:c r="C12" s="3"/>
      <x:c r="D12" s="3"/>
    </x:row>
    <x:row r="13" ht="48" customHeight="1">
      <x:c r="A13" s="3"/>
      <x:c r="B13" s="3"/>
      <x:c r="C13" s="3"/>
      <x:c r="D13" s="3" t="str">
        <x:v>Arial verified in the generating Windows environment. Numeric source values remain distinct from editable PMF assumptions.</x:v>
      </x:c>
    </x:row>
    <x:row r="14" ht="24" customHeight="1">
      <x:c r="A14" s="3"/>
      <x:c r="B14" s="3"/>
      <x:c r="C14" s="3"/>
      <x:c r="D14" s="3"/>
    </x:row>
  </x:sheetData>
  <x:pageMargins left="0.7" right="0.7" top="0.75" bottom="0.75" header="0.3" footer="0.3"/>
</x:worksheet>
</file>